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7115" windowHeight="9465"/>
  </bookViews>
  <sheets>
    <sheet name="Viabilidade Financeira" sheetId="1" r:id="rId1"/>
  </sheets>
  <calcPr calcId="144525"/>
</workbook>
</file>

<file path=xl/calcChain.xml><?xml version="1.0" encoding="utf-8"?>
<calcChain xmlns="http://schemas.openxmlformats.org/spreadsheetml/2006/main">
  <c r="C12" i="1" l="1"/>
  <c r="C13" i="1" s="1"/>
  <c r="C19" i="1"/>
  <c r="D11" i="1"/>
  <c r="D12" i="1" s="1"/>
  <c r="C21" i="1" l="1"/>
  <c r="D21" i="1" s="1"/>
  <c r="D13" i="1"/>
  <c r="E11" i="1"/>
  <c r="E12" i="1" s="1"/>
  <c r="C22" i="1" l="1"/>
  <c r="D22" i="1" s="1"/>
  <c r="F11" i="1"/>
  <c r="F12" i="1" s="1"/>
  <c r="E13" i="1"/>
  <c r="C23" i="1" l="1"/>
  <c r="E23" i="1" s="1"/>
  <c r="F23" i="1" s="1"/>
  <c r="G11" i="1"/>
  <c r="G12" i="1" s="1"/>
  <c r="F13" i="1"/>
  <c r="C24" i="1" s="1"/>
  <c r="F25" i="1" l="1"/>
  <c r="G25" i="1"/>
  <c r="D23" i="1"/>
  <c r="D24" i="1"/>
  <c r="G13" i="1"/>
  <c r="H25" i="1" l="1"/>
  <c r="C25" i="1"/>
  <c r="D25" i="1" s="1"/>
  <c r="C17" i="1"/>
  <c r="C15" i="1"/>
</calcChain>
</file>

<file path=xl/sharedStrings.xml><?xml version="1.0" encoding="utf-8"?>
<sst xmlns="http://schemas.openxmlformats.org/spreadsheetml/2006/main" count="30" uniqueCount="24">
  <si>
    <t>Ano 1</t>
  </si>
  <si>
    <t>Ano 2</t>
  </si>
  <si>
    <t>Ano 3</t>
  </si>
  <si>
    <t>Ano 4</t>
  </si>
  <si>
    <t>Ano 5</t>
  </si>
  <si>
    <t>Receitas (Entradas)</t>
  </si>
  <si>
    <t>Custos ( Saídas)</t>
  </si>
  <si>
    <t>Fluxo de Caixa</t>
  </si>
  <si>
    <t>Investimento Inicial</t>
  </si>
  <si>
    <t>VPL</t>
  </si>
  <si>
    <t>TIR</t>
  </si>
  <si>
    <t>Payback</t>
  </si>
  <si>
    <t>Investimento</t>
  </si>
  <si>
    <t>Ano</t>
  </si>
  <si>
    <t>Saldo</t>
  </si>
  <si>
    <t>expectativa de crescimento anual:</t>
  </si>
  <si>
    <t>2 anos e 4 meses e 8 dias</t>
  </si>
  <si>
    <t>Meses</t>
  </si>
  <si>
    <t>Dias</t>
  </si>
  <si>
    <t>Investimento Inicial:</t>
  </si>
  <si>
    <t>Expectativa de Custos:</t>
  </si>
  <si>
    <t>Dados</t>
  </si>
  <si>
    <t>Tempo de Planejamento</t>
  </si>
  <si>
    <t>5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</si>
</sst>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 &quot;#,##0.00_);[Red]\(&quot;R$ &quot;#,##0.00\)"/>
    <numFmt numFmtId="44" formatCode="_(&quot;R$ &quot;* #,##0.00_);_(&quot;R$ &quot;* \(#,##0.00\);_(&quot;R$ 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44" fontId="0" fillId="0" borderId="0" xfId="2" applyFont="1"/>
    <xf numFmtId="44" fontId="0" fillId="0" borderId="0" xfId="0" applyNumberFormat="1"/>
    <xf numFmtId="0" fontId="0" fillId="0" borderId="0" xfId="0" applyAlignment="1">
      <alignment horizontal="center" vertical="center"/>
    </xf>
    <xf numFmtId="44" fontId="2" fillId="0" borderId="0" xfId="2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0" fillId="0" borderId="6" xfId="2" applyFont="1" applyBorder="1"/>
    <xf numFmtId="0" fontId="0" fillId="0" borderId="10" xfId="0" applyBorder="1" applyAlignment="1">
      <alignment horizontal="center" vertical="center"/>
    </xf>
    <xf numFmtId="9" fontId="0" fillId="0" borderId="1" xfId="2" applyNumberFormat="1" applyFont="1" applyBorder="1" applyAlignment="1">
      <alignment horizontal="center" vertical="center"/>
    </xf>
    <xf numFmtId="0" fontId="0" fillId="0" borderId="0" xfId="0" applyAlignment="1"/>
    <xf numFmtId="8" fontId="0" fillId="0" borderId="11" xfId="2" applyNumberFormat="1" applyFont="1" applyBorder="1"/>
    <xf numFmtId="8" fontId="0" fillId="0" borderId="0" xfId="2" applyNumberFormat="1" applyFont="1" applyBorder="1"/>
    <xf numFmtId="8" fontId="0" fillId="0" borderId="12" xfId="2" applyNumberFormat="1" applyFont="1" applyBorder="1"/>
    <xf numFmtId="8" fontId="0" fillId="0" borderId="6" xfId="2" applyNumberFormat="1" applyFont="1" applyBorder="1"/>
    <xf numFmtId="8" fontId="0" fillId="0" borderId="7" xfId="2" applyNumberFormat="1" applyFont="1" applyBorder="1"/>
    <xf numFmtId="0" fontId="0" fillId="0" borderId="13" xfId="0" applyBorder="1" applyAlignment="1">
      <alignment horizontal="center" vertical="center"/>
    </xf>
    <xf numFmtId="8" fontId="0" fillId="0" borderId="12" xfId="0" applyNumberFormat="1" applyBorder="1"/>
    <xf numFmtId="8" fontId="0" fillId="0" borderId="7" xfId="0" applyNumberFormat="1" applyBorder="1"/>
    <xf numFmtId="0" fontId="0" fillId="0" borderId="1" xfId="0" applyBorder="1" applyAlignment="1">
      <alignment horizontal="center" vertical="center"/>
    </xf>
    <xf numFmtId="8" fontId="0" fillId="0" borderId="1" xfId="2" applyNumberFormat="1" applyFont="1" applyBorder="1" applyAlignment="1">
      <alignment horizontal="center" vertical="center"/>
    </xf>
    <xf numFmtId="8" fontId="0" fillId="0" borderId="8" xfId="2" applyNumberFormat="1" applyFont="1" applyBorder="1"/>
    <xf numFmtId="8" fontId="0" fillId="0" borderId="15" xfId="2" applyNumberFormat="1" applyFont="1" applyBorder="1"/>
    <xf numFmtId="8" fontId="0" fillId="0" borderId="9" xfId="2" applyNumberFormat="1" applyFont="1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1" xfId="0" applyBorder="1"/>
    <xf numFmtId="9" fontId="0" fillId="0" borderId="1" xfId="0" applyNumberFormat="1" applyBorder="1" applyAlignment="1">
      <alignment horizontal="center" vertical="center"/>
    </xf>
    <xf numFmtId="9" fontId="0" fillId="2" borderId="1" xfId="2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8" fontId="0" fillId="2" borderId="1" xfId="2" applyNumberFormat="1" applyFont="1" applyFill="1" applyBorder="1"/>
    <xf numFmtId="0" fontId="0" fillId="3" borderId="13" xfId="0" applyFill="1" applyBorder="1" applyAlignment="1">
      <alignment horizontal="center" vertical="center"/>
    </xf>
    <xf numFmtId="8" fontId="0" fillId="0" borderId="2" xfId="0" applyNumberFormat="1" applyBorder="1"/>
    <xf numFmtId="43" fontId="0" fillId="0" borderId="3" xfId="1" applyFont="1" applyBorder="1"/>
    <xf numFmtId="8" fontId="0" fillId="0" borderId="3" xfId="0" applyNumberFormat="1" applyBorder="1"/>
    <xf numFmtId="0" fontId="0" fillId="0" borderId="4" xfId="0" applyBorder="1"/>
    <xf numFmtId="0" fontId="0" fillId="0" borderId="13" xfId="0" applyBorder="1"/>
    <xf numFmtId="43" fontId="0" fillId="3" borderId="0" xfId="1" applyFont="1" applyFill="1" applyBorder="1"/>
    <xf numFmtId="44" fontId="0" fillId="0" borderId="0" xfId="0" applyNumberFormat="1" applyBorder="1"/>
    <xf numFmtId="0" fontId="0" fillId="0" borderId="12" xfId="0" applyBorder="1"/>
    <xf numFmtId="44" fontId="0" fillId="0" borderId="0" xfId="2" applyFont="1" applyBorder="1"/>
    <xf numFmtId="43" fontId="0" fillId="0" borderId="0" xfId="1" applyFont="1" applyBorder="1"/>
    <xf numFmtId="44" fontId="0" fillId="0" borderId="5" xfId="2" applyFont="1" applyBorder="1"/>
    <xf numFmtId="43" fontId="0" fillId="3" borderId="6" xfId="1" applyFont="1" applyFill="1" applyBorder="1"/>
    <xf numFmtId="0" fontId="0" fillId="3" borderId="7" xfId="0" applyFill="1" applyBorder="1"/>
    <xf numFmtId="8" fontId="0" fillId="3" borderId="15" xfId="2" applyNumberFormat="1" applyFont="1" applyFill="1" applyBorder="1"/>
    <xf numFmtId="8" fontId="0" fillId="3" borderId="12" xfId="0" applyNumberFormat="1" applyFill="1" applyBorder="1"/>
    <xf numFmtId="8" fontId="0" fillId="3" borderId="0" xfId="0" applyNumberFormat="1" applyFill="1" applyBorder="1"/>
    <xf numFmtId="44" fontId="0" fillId="0" borderId="1" xfId="2" applyFont="1" applyBorder="1"/>
    <xf numFmtId="0" fontId="0" fillId="0" borderId="0" xfId="0" applyBorder="1"/>
    <xf numFmtId="9" fontId="0" fillId="0" borderId="0" xfId="0" applyNumberFormat="1" applyBorder="1" applyAlignment="1">
      <alignment horizontal="center" vertical="center"/>
    </xf>
    <xf numFmtId="0" fontId="0" fillId="0" borderId="14" xfId="0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23</xdr:row>
      <xdr:rowOff>152400</xdr:rowOff>
    </xdr:from>
    <xdr:to>
      <xdr:col>5</xdr:col>
      <xdr:colOff>533400</xdr:colOff>
      <xdr:row>33</xdr:row>
      <xdr:rowOff>142876</xdr:rowOff>
    </xdr:to>
    <xdr:sp macro="" textlink="">
      <xdr:nvSpPr>
        <xdr:cNvPr id="2" name="Texto explicativo em seta para cima 1"/>
        <xdr:cNvSpPr/>
      </xdr:nvSpPr>
      <xdr:spPr>
        <a:xfrm>
          <a:off x="3629025" y="5486400"/>
          <a:ext cx="1885950" cy="1895476"/>
        </a:xfrm>
        <a:prstGeom prst="upArrowCallout">
          <a:avLst>
            <a:gd name="adj1" fmla="val 18939"/>
            <a:gd name="adj2" fmla="val 17424"/>
            <a:gd name="adj3" fmla="val 25000"/>
            <a:gd name="adj4" fmla="val 544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Como no terceiro ano nosso Saldo fica positivo,</a:t>
          </a:r>
          <a:r>
            <a:rPr lang="pt-BR" sz="1100" baseline="0"/>
            <a:t> vamos dividir o VPL por 12 e ver quanto será disponível por mês</a:t>
          </a:r>
          <a:endParaRPr lang="pt-BR" sz="1100"/>
        </a:p>
      </xdr:txBody>
    </xdr:sp>
    <xdr:clientData/>
  </xdr:twoCellAnchor>
  <xdr:twoCellAnchor>
    <xdr:from>
      <xdr:col>4</xdr:col>
      <xdr:colOff>885825</xdr:colOff>
      <xdr:row>14</xdr:row>
      <xdr:rowOff>142875</xdr:rowOff>
    </xdr:from>
    <xdr:to>
      <xdr:col>6</xdr:col>
      <xdr:colOff>771525</xdr:colOff>
      <xdr:row>21</xdr:row>
      <xdr:rowOff>114300</xdr:rowOff>
    </xdr:to>
    <xdr:sp macro="" textlink="">
      <xdr:nvSpPr>
        <xdr:cNvPr id="3" name="Texto explicativo em seta para baixo 2"/>
        <xdr:cNvSpPr/>
      </xdr:nvSpPr>
      <xdr:spPr>
        <a:xfrm>
          <a:off x="4867275" y="3762375"/>
          <a:ext cx="1885950" cy="1304925"/>
        </a:xfrm>
        <a:prstGeom prst="downArrow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Aqui avalio quantos meses são necessários do terceiro ano para cobrir o saldo devedor restante</a:t>
          </a:r>
        </a:p>
      </xdr:txBody>
    </xdr:sp>
    <xdr:clientData/>
  </xdr:twoCellAnchor>
  <xdr:twoCellAnchor>
    <xdr:from>
      <xdr:col>5</xdr:col>
      <xdr:colOff>676275</xdr:colOff>
      <xdr:row>26</xdr:row>
      <xdr:rowOff>19049</xdr:rowOff>
    </xdr:from>
    <xdr:to>
      <xdr:col>7</xdr:col>
      <xdr:colOff>561975</xdr:colOff>
      <xdr:row>36</xdr:row>
      <xdr:rowOff>142874</xdr:rowOff>
    </xdr:to>
    <xdr:sp macro="" textlink="">
      <xdr:nvSpPr>
        <xdr:cNvPr id="4" name="Texto explicativo em seta para cima 3"/>
        <xdr:cNvSpPr/>
      </xdr:nvSpPr>
      <xdr:spPr>
        <a:xfrm>
          <a:off x="5657850" y="4400549"/>
          <a:ext cx="1885950" cy="2028825"/>
        </a:xfrm>
        <a:prstGeom prst="upArrowCallout">
          <a:avLst>
            <a:gd name="adj1" fmla="val 15152"/>
            <a:gd name="adj2" fmla="val 25000"/>
            <a:gd name="adj3" fmla="val 25000"/>
            <a:gd name="adj4" fmla="val 2512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Aqui avalio quanto será</a:t>
          </a:r>
          <a:r>
            <a:rPr lang="pt-BR" sz="1100" baseline="0"/>
            <a:t> disponível por dia</a:t>
          </a:r>
          <a:endParaRPr lang="pt-BR" sz="1100"/>
        </a:p>
      </xdr:txBody>
    </xdr:sp>
    <xdr:clientData/>
  </xdr:twoCellAnchor>
  <xdr:twoCellAnchor>
    <xdr:from>
      <xdr:col>6</xdr:col>
      <xdr:colOff>866775</xdr:colOff>
      <xdr:row>26</xdr:row>
      <xdr:rowOff>76200</xdr:rowOff>
    </xdr:from>
    <xdr:to>
      <xdr:col>9</xdr:col>
      <xdr:colOff>209550</xdr:colOff>
      <xdr:row>33</xdr:row>
      <xdr:rowOff>66675</xdr:rowOff>
    </xdr:to>
    <xdr:sp macro="" textlink="">
      <xdr:nvSpPr>
        <xdr:cNvPr id="5" name="Texto explicativo em seta para cima 4"/>
        <xdr:cNvSpPr/>
      </xdr:nvSpPr>
      <xdr:spPr>
        <a:xfrm>
          <a:off x="6848475" y="4457700"/>
          <a:ext cx="1885950" cy="1323975"/>
        </a:xfrm>
        <a:prstGeom prst="upArrowCallout">
          <a:avLst>
            <a:gd name="adj1" fmla="val 15152"/>
            <a:gd name="adj2" fmla="val 25000"/>
            <a:gd name="adj3" fmla="val 25000"/>
            <a:gd name="adj4" fmla="val 4975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Aqui avalio quanto dias são necessário para cobrir o vermelhor que resta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tabSelected="1" workbookViewId="0">
      <pane ySplit="7" topLeftCell="A8" activePane="bottomLeft" state="frozen"/>
      <selection pane="bottomLeft" activeCell="D6" sqref="D6"/>
    </sheetView>
  </sheetViews>
  <sheetFormatPr defaultRowHeight="15" x14ac:dyDescent="0.25"/>
  <cols>
    <col min="2" max="2" width="20.42578125" customWidth="1"/>
    <col min="3" max="3" width="15.140625" bestFit="1" customWidth="1"/>
    <col min="4" max="4" width="17.28515625" customWidth="1"/>
    <col min="5" max="7" width="15" bestFit="1" customWidth="1"/>
    <col min="8" max="8" width="14" bestFit="1" customWidth="1"/>
  </cols>
  <sheetData>
    <row r="2" spans="2:8" x14ac:dyDescent="0.25">
      <c r="B2" s="27" t="s">
        <v>21</v>
      </c>
      <c r="C2" s="54"/>
      <c r="D2" s="28"/>
    </row>
    <row r="3" spans="2:8" x14ac:dyDescent="0.25">
      <c r="B3" s="27" t="s">
        <v>19</v>
      </c>
      <c r="C3" s="28"/>
      <c r="D3" s="51">
        <v>50000</v>
      </c>
    </row>
    <row r="4" spans="2:8" x14ac:dyDescent="0.25">
      <c r="B4" s="27" t="s">
        <v>20</v>
      </c>
      <c r="C4" s="28"/>
      <c r="D4" s="8">
        <v>0.4</v>
      </c>
    </row>
    <row r="5" spans="2:8" x14ac:dyDescent="0.25">
      <c r="B5" s="27" t="s">
        <v>22</v>
      </c>
      <c r="C5" s="28"/>
      <c r="D5" s="8" t="s">
        <v>23</v>
      </c>
    </row>
    <row r="6" spans="2:8" x14ac:dyDescent="0.25">
      <c r="B6" s="27" t="s">
        <v>15</v>
      </c>
      <c r="C6" s="28"/>
      <c r="D6" s="29">
        <v>0.05</v>
      </c>
    </row>
    <row r="7" spans="2:8" s="52" customFormat="1" ht="4.5" customHeight="1" x14ac:dyDescent="0.25">
      <c r="D7" s="53"/>
    </row>
    <row r="8" spans="2:8" s="52" customFormat="1" ht="9.75" customHeight="1" x14ac:dyDescent="0.25"/>
    <row r="9" spans="2:8" x14ac:dyDescent="0.25">
      <c r="C9" s="24" t="s">
        <v>0</v>
      </c>
      <c r="D9" s="23" t="s">
        <v>1</v>
      </c>
      <c r="E9" s="23" t="s">
        <v>2</v>
      </c>
      <c r="F9" s="23" t="s">
        <v>3</v>
      </c>
      <c r="G9" s="25" t="s">
        <v>4</v>
      </c>
    </row>
    <row r="10" spans="2:8" x14ac:dyDescent="0.25">
      <c r="B10" s="26" t="s">
        <v>8</v>
      </c>
      <c r="C10" s="11">
        <v>-50000</v>
      </c>
      <c r="D10" s="21"/>
      <c r="E10" s="21"/>
      <c r="F10" s="21"/>
      <c r="G10" s="12"/>
    </row>
    <row r="11" spans="2:8" x14ac:dyDescent="0.25">
      <c r="B11" s="26" t="s">
        <v>5</v>
      </c>
      <c r="C11" s="11">
        <v>70000</v>
      </c>
      <c r="D11" s="21">
        <f>C11*1.05</f>
        <v>73500</v>
      </c>
      <c r="E11" s="21">
        <f t="shared" ref="E11:G11" si="0">D11*1.05</f>
        <v>77175</v>
      </c>
      <c r="F11" s="21">
        <f t="shared" si="0"/>
        <v>81033.75</v>
      </c>
      <c r="G11" s="12">
        <f t="shared" si="0"/>
        <v>85085.4375</v>
      </c>
    </row>
    <row r="12" spans="2:8" x14ac:dyDescent="0.25">
      <c r="B12" s="26" t="s">
        <v>6</v>
      </c>
      <c r="C12" s="11">
        <f>-0.4*C11</f>
        <v>-28000</v>
      </c>
      <c r="D12" s="21">
        <f t="shared" ref="D12:G12" si="1">-0.4*D11</f>
        <v>-29400</v>
      </c>
      <c r="E12" s="21">
        <f t="shared" si="1"/>
        <v>-30870</v>
      </c>
      <c r="F12" s="21">
        <f t="shared" si="1"/>
        <v>-32413.5</v>
      </c>
      <c r="G12" s="12">
        <f t="shared" si="1"/>
        <v>-34034.175000000003</v>
      </c>
    </row>
    <row r="13" spans="2:8" x14ac:dyDescent="0.25">
      <c r="B13" s="26" t="s">
        <v>7</v>
      </c>
      <c r="C13" s="13">
        <f>SUM(C10:C12)</f>
        <v>-8000</v>
      </c>
      <c r="D13" s="22">
        <f t="shared" ref="D13:G13" si="2">SUM(D10:D12)</f>
        <v>44100</v>
      </c>
      <c r="E13" s="22">
        <f t="shared" si="2"/>
        <v>46305</v>
      </c>
      <c r="F13" s="22">
        <f t="shared" si="2"/>
        <v>48620.25</v>
      </c>
      <c r="G13" s="14">
        <f t="shared" si="2"/>
        <v>51051.262499999997</v>
      </c>
    </row>
    <row r="15" spans="2:8" x14ac:dyDescent="0.25">
      <c r="B15" s="7" t="s">
        <v>9</v>
      </c>
      <c r="C15" s="33">
        <f>NPV(0.05,C13,D13,E13,F13,G13)+C10</f>
        <v>102380.95238095237</v>
      </c>
      <c r="D15" s="9"/>
      <c r="H15" s="2"/>
    </row>
    <row r="16" spans="2:8" x14ac:dyDescent="0.25">
      <c r="B16" s="3"/>
      <c r="C16" s="1"/>
      <c r="H16" s="2"/>
    </row>
    <row r="17" spans="2:9" x14ac:dyDescent="0.25">
      <c r="B17" s="7" t="s">
        <v>10</v>
      </c>
      <c r="C17" s="30">
        <f>IRR(C13:G13,0.05)</f>
        <v>5.5588793442724196</v>
      </c>
      <c r="H17" s="2"/>
    </row>
    <row r="18" spans="2:9" x14ac:dyDescent="0.25">
      <c r="B18" s="3"/>
      <c r="C18" s="1"/>
      <c r="H18" s="2"/>
    </row>
    <row r="19" spans="2:9" x14ac:dyDescent="0.25">
      <c r="B19" s="7" t="s">
        <v>12</v>
      </c>
      <c r="C19" s="10">
        <f>C10</f>
        <v>-50000</v>
      </c>
      <c r="H19" s="2"/>
    </row>
    <row r="20" spans="2:9" x14ac:dyDescent="0.25">
      <c r="B20" s="18" t="s">
        <v>13</v>
      </c>
      <c r="C20" s="19" t="s">
        <v>9</v>
      </c>
      <c r="D20" s="18" t="s">
        <v>14</v>
      </c>
      <c r="H20" s="2"/>
    </row>
    <row r="21" spans="2:9" x14ac:dyDescent="0.25">
      <c r="B21" s="15" t="s">
        <v>0</v>
      </c>
      <c r="C21" s="20">
        <f>NPV(0.05,C13)</f>
        <v>-7619.0476190476184</v>
      </c>
      <c r="D21" s="16">
        <f>SUM(C21,C19)</f>
        <v>-57619.047619047618</v>
      </c>
      <c r="H21" s="2"/>
    </row>
    <row r="22" spans="2:9" x14ac:dyDescent="0.25">
      <c r="B22" s="34" t="s">
        <v>1</v>
      </c>
      <c r="C22" s="48">
        <f>NPV(0.05,D13)</f>
        <v>42000</v>
      </c>
      <c r="D22" s="49">
        <f>SUM(C22,D21)</f>
        <v>-15619.047619047618</v>
      </c>
      <c r="H22" s="2"/>
    </row>
    <row r="23" spans="2:9" x14ac:dyDescent="0.25">
      <c r="B23" s="15" t="s">
        <v>2</v>
      </c>
      <c r="C23" s="21">
        <f>NPV(0.05,E13)</f>
        <v>44100</v>
      </c>
      <c r="D23" s="16">
        <f t="shared" ref="D23:D25" si="3">SUM(C23,D22)</f>
        <v>28480.952380952382</v>
      </c>
      <c r="E23" s="35">
        <f>C23/12</f>
        <v>3675</v>
      </c>
      <c r="F23" s="36">
        <f>-(D22)/E23</f>
        <v>4.2500809847748622</v>
      </c>
      <c r="G23" s="37"/>
      <c r="H23" s="37"/>
      <c r="I23" s="38"/>
    </row>
    <row r="24" spans="2:9" x14ac:dyDescent="0.25">
      <c r="B24" s="15" t="s">
        <v>3</v>
      </c>
      <c r="C24" s="21">
        <f>NPV(0.05,F13)</f>
        <v>46305</v>
      </c>
      <c r="D24" s="16">
        <f t="shared" si="3"/>
        <v>74785.952380952382</v>
      </c>
      <c r="E24" s="39"/>
      <c r="F24" s="40">
        <v>4</v>
      </c>
      <c r="G24" s="40" t="s">
        <v>17</v>
      </c>
      <c r="H24" s="41"/>
      <c r="I24" s="42"/>
    </row>
    <row r="25" spans="2:9" x14ac:dyDescent="0.25">
      <c r="B25" s="5" t="s">
        <v>4</v>
      </c>
      <c r="C25" s="22">
        <f>NPV(0.05,G13)</f>
        <v>48620.249999999993</v>
      </c>
      <c r="D25" s="17">
        <f t="shared" si="3"/>
        <v>123406.20238095237</v>
      </c>
      <c r="E25" s="39"/>
      <c r="F25" s="43">
        <f>F24*E23</f>
        <v>14700</v>
      </c>
      <c r="G25" s="50">
        <f>E23/30</f>
        <v>122.5</v>
      </c>
      <c r="H25" s="44">
        <f>-(D22+F25)/G25</f>
        <v>7.5024295432458645</v>
      </c>
      <c r="I25" s="42"/>
    </row>
    <row r="26" spans="2:9" x14ac:dyDescent="0.25">
      <c r="B26" s="18" t="s">
        <v>11</v>
      </c>
      <c r="C26" s="31" t="s">
        <v>16</v>
      </c>
      <c r="D26" s="32"/>
      <c r="E26" s="45"/>
      <c r="F26" s="6"/>
      <c r="G26" s="6"/>
      <c r="H26" s="46">
        <v>8</v>
      </c>
      <c r="I26" s="47" t="s">
        <v>18</v>
      </c>
    </row>
    <row r="27" spans="2:9" x14ac:dyDescent="0.25">
      <c r="C27" s="1"/>
      <c r="D27" s="1"/>
      <c r="E27" s="1"/>
      <c r="F27" s="1"/>
      <c r="G27" s="1"/>
    </row>
    <row r="28" spans="2:9" x14ac:dyDescent="0.25">
      <c r="C28" s="1"/>
      <c r="D28" s="1"/>
      <c r="E28" s="1"/>
      <c r="F28" s="1"/>
      <c r="G28" s="1"/>
    </row>
    <row r="29" spans="2:9" x14ac:dyDescent="0.25">
      <c r="C29" s="1"/>
      <c r="D29" s="1"/>
      <c r="E29" s="1"/>
      <c r="F29" s="1"/>
      <c r="G29" s="1"/>
    </row>
    <row r="30" spans="2:9" x14ac:dyDescent="0.25">
      <c r="C30" s="1"/>
      <c r="D30" s="1"/>
      <c r="E30" s="1"/>
      <c r="F30" s="1"/>
      <c r="G30" s="1"/>
    </row>
    <row r="31" spans="2:9" x14ac:dyDescent="0.25">
      <c r="C31" s="1"/>
      <c r="D31" s="1"/>
      <c r="E31" s="1"/>
      <c r="F31" s="1"/>
      <c r="G31" s="1"/>
    </row>
    <row r="32" spans="2:9" x14ac:dyDescent="0.25">
      <c r="B32" s="3"/>
      <c r="C32" s="1"/>
      <c r="D32" s="4"/>
      <c r="E32" s="1"/>
      <c r="F32" s="1"/>
      <c r="G32" s="1"/>
    </row>
    <row r="33" spans="2:7" x14ac:dyDescent="0.25">
      <c r="B33" s="3"/>
      <c r="C33" s="1"/>
      <c r="D33" s="4"/>
      <c r="E33" s="1"/>
      <c r="F33" s="1"/>
      <c r="G33" s="1"/>
    </row>
    <row r="34" spans="2:7" x14ac:dyDescent="0.25">
      <c r="C34" s="1"/>
      <c r="D34" s="1"/>
      <c r="E34" s="1"/>
      <c r="F34" s="1"/>
      <c r="G34" s="1"/>
    </row>
    <row r="35" spans="2:7" x14ac:dyDescent="0.25">
      <c r="C35" s="1"/>
      <c r="D35" s="1"/>
      <c r="E35" s="1"/>
      <c r="F35" s="1"/>
      <c r="G35" s="1"/>
    </row>
  </sheetData>
  <mergeCells count="2">
    <mergeCell ref="D32:D33"/>
    <mergeCell ref="C26:D2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Viabilidade Financeira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LTN</dc:creator>
  <cp:lastModifiedBy>LTN</cp:lastModifiedBy>
  <dcterms:created xsi:type="dcterms:W3CDTF">2013-05-23T04:40:44Z</dcterms:created>
  <dcterms:modified xsi:type="dcterms:W3CDTF">2013-05-23T06:00:00Z</dcterms:modified>
</cp:coreProperties>
</file>